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onitaStaffShare\2023 Meetings\October 2023 meeting\"/>
    </mc:Choice>
  </mc:AlternateContent>
  <bookViews>
    <workbookView xWindow="0" yWindow="0" windowWidth="28800" windowHeight="1218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7" i="2" l="1"/>
  <c r="D103" i="2"/>
  <c r="C103" i="2"/>
  <c r="B103" i="2"/>
  <c r="D97" i="2"/>
  <c r="C97" i="2"/>
  <c r="B97" i="2"/>
  <c r="D90" i="2"/>
  <c r="C90" i="2"/>
  <c r="B77" i="2"/>
  <c r="B90" i="2" s="1"/>
  <c r="D74" i="2"/>
  <c r="C74" i="2"/>
  <c r="B74" i="2"/>
  <c r="D66" i="2"/>
  <c r="C66" i="2"/>
  <c r="B66" i="2"/>
  <c r="D59" i="2"/>
  <c r="C59" i="2"/>
  <c r="B59" i="2"/>
  <c r="C50" i="2"/>
  <c r="E49" i="2"/>
  <c r="B36" i="2"/>
  <c r="B35" i="2"/>
  <c r="B33" i="2"/>
  <c r="C29" i="2"/>
  <c r="B29" i="2"/>
  <c r="D25" i="2"/>
  <c r="D38" i="2" s="1"/>
  <c r="C25" i="2"/>
  <c r="B25" i="2"/>
  <c r="C24" i="2"/>
  <c r="C38" i="2" s="1"/>
  <c r="B24" i="2"/>
  <c r="D15" i="2"/>
  <c r="B15" i="2"/>
  <c r="B38" i="2" l="1"/>
  <c r="C109" i="2"/>
  <c r="C110" i="2" s="1"/>
  <c r="B50" i="2"/>
  <c r="D50" i="2"/>
  <c r="D48" i="2" l="1"/>
  <c r="D47" i="2"/>
  <c r="D46" i="2"/>
  <c r="D45" i="2"/>
  <c r="D44" i="2"/>
  <c r="D43" i="2"/>
  <c r="D42" i="2"/>
  <c r="D41" i="2"/>
  <c r="D40" i="2"/>
  <c r="B48" i="2"/>
  <c r="B47" i="2"/>
  <c r="B46" i="2"/>
  <c r="B45" i="2"/>
  <c r="B44" i="2"/>
  <c r="B43" i="2"/>
  <c r="B41" i="2"/>
  <c r="B40" i="2"/>
  <c r="B42" i="2"/>
  <c r="B109" i="2"/>
  <c r="B110" i="2" s="1"/>
  <c r="D109" i="2"/>
  <c r="D110" i="2" s="1"/>
</calcChain>
</file>

<file path=xl/sharedStrings.xml><?xml version="1.0" encoding="utf-8"?>
<sst xmlns="http://schemas.openxmlformats.org/spreadsheetml/2006/main" count="121" uniqueCount="121">
  <si>
    <t>2023 approved</t>
  </si>
  <si>
    <t>2023 amended</t>
  </si>
  <si>
    <t>2024 draft</t>
  </si>
  <si>
    <t>notes</t>
  </si>
  <si>
    <t>Income</t>
  </si>
  <si>
    <t xml:space="preserve">   410 Sales Tax Income</t>
  </si>
  <si>
    <t xml:space="preserve">   415 Retained Income</t>
  </si>
  <si>
    <t xml:space="preserve">   420 Interest</t>
  </si>
  <si>
    <t xml:space="preserve">   430 fines, fees</t>
  </si>
  <si>
    <t xml:space="preserve">   450 Grants</t>
  </si>
  <si>
    <t xml:space="preserve">      459 Misc Grant</t>
  </si>
  <si>
    <t xml:space="preserve">   Total 450 Grants</t>
  </si>
  <si>
    <t xml:space="preserve">   460 Cash Donations</t>
  </si>
  <si>
    <t xml:space="preserve">      461 donations - not designated</t>
  </si>
  <si>
    <t xml:space="preserve">      464 book sales</t>
  </si>
  <si>
    <t xml:space="preserve">   Total 460 Cash Donations</t>
  </si>
  <si>
    <t>Total Income</t>
  </si>
  <si>
    <t>Gross Profit</t>
  </si>
  <si>
    <t>Expenses</t>
  </si>
  <si>
    <t xml:space="preserve">   500 Other Misc Expense</t>
  </si>
  <si>
    <t xml:space="preserve">      505 Volunteer Expenses</t>
  </si>
  <si>
    <t xml:space="preserve">   Total 500 Other Misc Expense</t>
  </si>
  <si>
    <t xml:space="preserve">   510 Employee Expense</t>
  </si>
  <si>
    <t xml:space="preserve">      511 payroll wages</t>
  </si>
  <si>
    <t>6/4/2 raises</t>
  </si>
  <si>
    <t xml:space="preserve">      513 Employer expenses</t>
  </si>
  <si>
    <t xml:space="preserve">         5131 SS/MC library</t>
  </si>
  <si>
    <t xml:space="preserve">         5132 St/Fed. Unemployment</t>
  </si>
  <si>
    <t xml:space="preserve">         5133 Workers Comp. Ins</t>
  </si>
  <si>
    <t xml:space="preserve">         5134 EAP Workers Program</t>
  </si>
  <si>
    <t xml:space="preserve">         5136 Health Reimbursements</t>
  </si>
  <si>
    <t xml:space="preserve">         5137 STD Insurance</t>
  </si>
  <si>
    <t xml:space="preserve">         5138 Vision Insurance</t>
  </si>
  <si>
    <t xml:space="preserve">      Total 513 Employer expenses</t>
  </si>
  <si>
    <t xml:space="preserve">      514 Team building</t>
  </si>
  <si>
    <t xml:space="preserve">      515 memberships</t>
  </si>
  <si>
    <t xml:space="preserve">      516 employee training</t>
  </si>
  <si>
    <t xml:space="preserve">      517 Employee Insurance</t>
  </si>
  <si>
    <t xml:space="preserve">      518 Employee Retirement</t>
  </si>
  <si>
    <t xml:space="preserve">      Employee expenses</t>
  </si>
  <si>
    <t xml:space="preserve">   Total 510 Employee Expense</t>
  </si>
  <si>
    <t xml:space="preserve">   520 Library materials</t>
  </si>
  <si>
    <t xml:space="preserve">      521 Books Adult</t>
  </si>
  <si>
    <t xml:space="preserve">      522 Books Children</t>
  </si>
  <si>
    <t xml:space="preserve">      5225 Books YA</t>
  </si>
  <si>
    <t xml:space="preserve">      5226 Graphic Novels</t>
  </si>
  <si>
    <t xml:space="preserve">      523 Media Adult</t>
  </si>
  <si>
    <t xml:space="preserve">      524 Media Childen</t>
  </si>
  <si>
    <t xml:space="preserve">      525 Subscriptions</t>
  </si>
  <si>
    <t>inc pressreader</t>
  </si>
  <si>
    <t xml:space="preserve">      5255 Overdrive</t>
  </si>
  <si>
    <t xml:space="preserve">      526 Library processing materials</t>
  </si>
  <si>
    <t xml:space="preserve">      527 Outreach Collections- LFL</t>
  </si>
  <si>
    <t xml:space="preserve">   Total 520 Library materials</t>
  </si>
  <si>
    <t xml:space="preserve">   530 Programs</t>
  </si>
  <si>
    <t xml:space="preserve">      531 Childrens Programs </t>
  </si>
  <si>
    <t xml:space="preserve">         5315 Teen Programs</t>
  </si>
  <si>
    <t xml:space="preserve">      Total 531 Childrens Programs </t>
  </si>
  <si>
    <t xml:space="preserve">      532 General/Adult Programs</t>
  </si>
  <si>
    <t xml:space="preserve">      533 Special Family Programs</t>
  </si>
  <si>
    <t xml:space="preserve">      5335 MakerSpace</t>
  </si>
  <si>
    <t xml:space="preserve">      534 Reading Incentives</t>
  </si>
  <si>
    <t xml:space="preserve">   Total 530 Programs</t>
  </si>
  <si>
    <t xml:space="preserve">   540 Office Expenses</t>
  </si>
  <si>
    <t xml:space="preserve">      542 office supply &amp; materials</t>
  </si>
  <si>
    <t xml:space="preserve">         5421 Printer Supplies</t>
  </si>
  <si>
    <t xml:space="preserve">      Total 542 office supply &amp; materials</t>
  </si>
  <si>
    <t xml:space="preserve">      543 postage and delivery</t>
  </si>
  <si>
    <t xml:space="preserve">      544 mileage</t>
  </si>
  <si>
    <t xml:space="preserve">   Total 540 Office Expenses</t>
  </si>
  <si>
    <t xml:space="preserve">   550 Technology</t>
  </si>
  <si>
    <t xml:space="preserve">      551 Internet access</t>
  </si>
  <si>
    <t xml:space="preserve">      552 Webhost and Subscriptions</t>
  </si>
  <si>
    <t>mango, texshare, tumblebooks, apollo (w/calls &amp; content) novelist</t>
  </si>
  <si>
    <t xml:space="preserve">      553 Technology Maintenance</t>
  </si>
  <si>
    <t xml:space="preserve">      556 Patron Network</t>
  </si>
  <si>
    <t>hotspots, sonicwall, envisionware, faronics, deepfreeze</t>
  </si>
  <si>
    <t xml:space="preserve">      557 Staff Network</t>
  </si>
  <si>
    <t>symantec, ms online, domain reg</t>
  </si>
  <si>
    <t xml:space="preserve">      558 EReaders</t>
  </si>
  <si>
    <t xml:space="preserve">   Total 550 Technology</t>
  </si>
  <si>
    <t xml:space="preserve">   560 Facilities Expense Fixed</t>
  </si>
  <si>
    <t xml:space="preserve">      562 Lease of Land from MUD</t>
  </si>
  <si>
    <t xml:space="preserve">      563 Insurance on Building</t>
  </si>
  <si>
    <t xml:space="preserve">      564 Security</t>
  </si>
  <si>
    <t xml:space="preserve">      565 Landscape Maintenance</t>
  </si>
  <si>
    <t xml:space="preserve">      566 Trash Pickup &amp; water</t>
  </si>
  <si>
    <t xml:space="preserve">      567 Furniture</t>
  </si>
  <si>
    <t xml:space="preserve">      568 Special Improvements</t>
  </si>
  <si>
    <t>storywalk</t>
  </si>
  <si>
    <t xml:space="preserve">   Total 560 Facilities Expense Fixed</t>
  </si>
  <si>
    <t xml:space="preserve">   570 Facilities Expense Operating</t>
  </si>
  <si>
    <t xml:space="preserve">      571 Telephone</t>
  </si>
  <si>
    <t xml:space="preserve">      572 Electric / Gas</t>
  </si>
  <si>
    <t xml:space="preserve">      573 Repairs, Maintenance</t>
  </si>
  <si>
    <t xml:space="preserve">      574 Janitorial Supplies</t>
  </si>
  <si>
    <t xml:space="preserve">      575 Supplies for R &amp; M</t>
  </si>
  <si>
    <t xml:space="preserve">   Total 570 Facilities Expense Operating</t>
  </si>
  <si>
    <t xml:space="preserve">   580 Finance &amp; Legal</t>
  </si>
  <si>
    <t xml:space="preserve">      581 Accounting / bookkeeping</t>
  </si>
  <si>
    <t xml:space="preserve">      582 Audit Expenses</t>
  </si>
  <si>
    <t xml:space="preserve">      583 Legal Services</t>
  </si>
  <si>
    <t xml:space="preserve">      584 Insurance - directors</t>
  </si>
  <si>
    <t xml:space="preserve">      585 Bank Charges</t>
  </si>
  <si>
    <t xml:space="preserve">   Total 580 Finance &amp; Legal</t>
  </si>
  <si>
    <t xml:space="preserve">   590 Board Expenses</t>
  </si>
  <si>
    <t xml:space="preserve">      591 Misc Board Expense</t>
  </si>
  <si>
    <t xml:space="preserve">      592 Election Expense</t>
  </si>
  <si>
    <t>newspaper ad</t>
  </si>
  <si>
    <t xml:space="preserve">      593 Legislative Expenses</t>
  </si>
  <si>
    <t>No session in 2024, possibly NASD</t>
  </si>
  <si>
    <t xml:space="preserve">   Total 590 Board Expenses</t>
  </si>
  <si>
    <t xml:space="preserve">   595 Advertising</t>
  </si>
  <si>
    <t xml:space="preserve">      596 Misc &amp; WBNA news</t>
  </si>
  <si>
    <t>cost increase</t>
  </si>
  <si>
    <t xml:space="preserve">      597 Advertising &amp; Marketing</t>
  </si>
  <si>
    <t>598- election newspaper postings</t>
  </si>
  <si>
    <t xml:space="preserve">   Total 595 Advertising</t>
  </si>
  <si>
    <t>Total Expenses</t>
  </si>
  <si>
    <t>Net Operating Income</t>
  </si>
  <si>
    <t>WBCLD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</si>
</sst>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left" wrapText="1"/>
    </xf>
    <xf numFmtId="4" fontId="3" fillId="0" borderId="0" xfId="0" applyNumberFormat="1" applyFont="1"/>
    <xf numFmtId="4" fontId="1" fillId="0" borderId="0" xfId="0" applyNumberFormat="1" applyFont="1"/>
    <xf numFmtId="4" fontId="0" fillId="0" borderId="0" xfId="0" applyNumberFormat="1" applyFill="1"/>
    <xf numFmtId="4" fontId="3" fillId="0" borderId="0" xfId="0" applyNumberFormat="1" applyFont="1" applyFill="1"/>
    <xf numFmtId="4" fontId="0" fillId="2" borderId="0" xfId="0" applyNumberFormat="1" applyFill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H20" sqref="H20"/>
    </sheetView>
  </sheetViews>
  <sheetFormatPr defaultRowHeight="15" x14ac:dyDescent="0.25"/>
  <cols>
    <col min="1" max="1" width="32.85546875" customWidth="1"/>
    <col min="2" max="2" width="13.42578125" style="1" customWidth="1"/>
    <col min="3" max="6" width="13.42578125" customWidth="1"/>
  </cols>
  <sheetData>
    <row r="1" spans="1:5" ht="18.75" x14ac:dyDescent="0.3">
      <c r="A1" s="9" t="s">
        <v>120</v>
      </c>
    </row>
    <row r="2" spans="1:5" x14ac:dyDescent="0.25">
      <c r="A2" s="2"/>
      <c r="B2" s="1" t="s">
        <v>0</v>
      </c>
      <c r="C2" t="s">
        <v>1</v>
      </c>
      <c r="D2" t="s">
        <v>2</v>
      </c>
      <c r="E2" t="s">
        <v>3</v>
      </c>
    </row>
    <row r="3" spans="1:5" x14ac:dyDescent="0.25">
      <c r="A3" s="3" t="s">
        <v>4</v>
      </c>
    </row>
    <row r="4" spans="1:5" x14ac:dyDescent="0.25">
      <c r="A4" s="3" t="s">
        <v>5</v>
      </c>
      <c r="B4" s="1">
        <v>1600000</v>
      </c>
      <c r="C4" s="1">
        <v>1600000</v>
      </c>
      <c r="D4" s="1">
        <v>2000000</v>
      </c>
    </row>
    <row r="5" spans="1:5" x14ac:dyDescent="0.25">
      <c r="A5" s="3" t="s">
        <v>6</v>
      </c>
      <c r="B5" s="1">
        <v>0</v>
      </c>
      <c r="C5" s="1"/>
      <c r="D5" s="1"/>
    </row>
    <row r="6" spans="1:5" x14ac:dyDescent="0.25">
      <c r="A6" s="3" t="s">
        <v>7</v>
      </c>
      <c r="B6" s="1">
        <v>10000</v>
      </c>
      <c r="C6" s="1">
        <v>10000</v>
      </c>
      <c r="D6" s="1">
        <v>150000</v>
      </c>
    </row>
    <row r="7" spans="1:5" x14ac:dyDescent="0.25">
      <c r="A7" s="3" t="s">
        <v>8</v>
      </c>
      <c r="B7" s="1">
        <v>5000</v>
      </c>
      <c r="C7" s="1">
        <v>5000</v>
      </c>
      <c r="D7" s="1">
        <v>7500</v>
      </c>
    </row>
    <row r="8" spans="1:5" x14ac:dyDescent="0.25">
      <c r="A8" s="3" t="s">
        <v>9</v>
      </c>
      <c r="C8" s="1"/>
      <c r="D8" s="1"/>
    </row>
    <row r="9" spans="1:5" x14ac:dyDescent="0.25">
      <c r="A9" s="3" t="s">
        <v>10</v>
      </c>
      <c r="B9" s="1">
        <v>2500</v>
      </c>
      <c r="C9" s="1">
        <v>2500</v>
      </c>
      <c r="D9" s="1">
        <v>1500</v>
      </c>
    </row>
    <row r="10" spans="1:5" x14ac:dyDescent="0.25">
      <c r="A10" s="3" t="s">
        <v>11</v>
      </c>
      <c r="C10" s="1"/>
      <c r="D10" s="1"/>
    </row>
    <row r="11" spans="1:5" x14ac:dyDescent="0.25">
      <c r="A11" s="3" t="s">
        <v>12</v>
      </c>
      <c r="C11" s="1"/>
      <c r="D11" s="1"/>
    </row>
    <row r="12" spans="1:5" x14ac:dyDescent="0.25">
      <c r="A12" s="3" t="s">
        <v>13</v>
      </c>
      <c r="B12" s="1">
        <v>250</v>
      </c>
      <c r="C12" s="1">
        <v>250</v>
      </c>
      <c r="D12" s="1">
        <v>150</v>
      </c>
    </row>
    <row r="13" spans="1:5" x14ac:dyDescent="0.25">
      <c r="A13" s="3" t="s">
        <v>14</v>
      </c>
      <c r="C13" s="1"/>
      <c r="D13" s="1"/>
    </row>
    <row r="14" spans="1:5" x14ac:dyDescent="0.25">
      <c r="A14" s="3" t="s">
        <v>15</v>
      </c>
      <c r="C14" s="1"/>
      <c r="D14" s="1"/>
    </row>
    <row r="15" spans="1:5" x14ac:dyDescent="0.25">
      <c r="A15" s="3" t="s">
        <v>16</v>
      </c>
      <c r="B15" s="4">
        <f>SUM(B4:B14)</f>
        <v>1617750</v>
      </c>
      <c r="C15" s="5">
        <v>1617750</v>
      </c>
      <c r="D15" s="5">
        <f>SUM(D4:D14)</f>
        <v>2159150</v>
      </c>
    </row>
    <row r="16" spans="1:5" x14ac:dyDescent="0.25">
      <c r="A16" s="3" t="s">
        <v>17</v>
      </c>
      <c r="C16" s="1"/>
      <c r="D16" s="1"/>
    </row>
    <row r="17" spans="1:5" x14ac:dyDescent="0.25">
      <c r="A17" s="3" t="s">
        <v>18</v>
      </c>
      <c r="C17" s="1"/>
      <c r="D17" s="1"/>
    </row>
    <row r="18" spans="1:5" x14ac:dyDescent="0.25">
      <c r="A18" s="3" t="s">
        <v>19</v>
      </c>
      <c r="C18" s="1"/>
      <c r="D18" s="1"/>
    </row>
    <row r="19" spans="1:5" x14ac:dyDescent="0.25">
      <c r="A19" s="3" t="s">
        <v>20</v>
      </c>
      <c r="B19" s="1">
        <v>1500</v>
      </c>
      <c r="C19" s="1">
        <v>1500</v>
      </c>
      <c r="D19" s="1">
        <v>1500</v>
      </c>
    </row>
    <row r="20" spans="1:5" x14ac:dyDescent="0.25">
      <c r="A20" s="3" t="s">
        <v>21</v>
      </c>
      <c r="C20" s="1"/>
      <c r="D20" s="1"/>
    </row>
    <row r="21" spans="1:5" x14ac:dyDescent="0.25">
      <c r="A21" s="3" t="s">
        <v>22</v>
      </c>
      <c r="C21" s="1"/>
      <c r="D21" s="1"/>
    </row>
    <row r="22" spans="1:5" x14ac:dyDescent="0.25">
      <c r="A22" s="3" t="s">
        <v>23</v>
      </c>
      <c r="B22" s="1">
        <v>575000</v>
      </c>
      <c r="C22" s="1">
        <v>593000</v>
      </c>
      <c r="D22" s="1">
        <v>638000</v>
      </c>
      <c r="E22" t="s">
        <v>24</v>
      </c>
    </row>
    <row r="23" spans="1:5" x14ac:dyDescent="0.25">
      <c r="A23" s="3" t="s">
        <v>25</v>
      </c>
      <c r="C23" s="1"/>
      <c r="D23" s="1"/>
    </row>
    <row r="24" spans="1:5" x14ac:dyDescent="0.25">
      <c r="A24" s="3" t="s">
        <v>26</v>
      </c>
      <c r="B24" s="1">
        <f>B22*0.0765</f>
        <v>43987.5</v>
      </c>
      <c r="C24" s="1">
        <f>C22*0.0765</f>
        <v>45364.5</v>
      </c>
      <c r="D24" s="1">
        <v>48800</v>
      </c>
    </row>
    <row r="25" spans="1:5" x14ac:dyDescent="0.25">
      <c r="A25" s="3" t="s">
        <v>27</v>
      </c>
      <c r="B25" s="6">
        <f>B22*0.025</f>
        <v>14375</v>
      </c>
      <c r="C25" s="6">
        <f>C22*0.025</f>
        <v>14825</v>
      </c>
      <c r="D25" s="1">
        <f>D22*0.025</f>
        <v>15950</v>
      </c>
    </row>
    <row r="26" spans="1:5" x14ac:dyDescent="0.25">
      <c r="A26" s="3" t="s">
        <v>28</v>
      </c>
      <c r="B26" s="1">
        <v>2500</v>
      </c>
      <c r="C26" s="1">
        <v>2500</v>
      </c>
      <c r="D26" s="1">
        <v>2406</v>
      </c>
    </row>
    <row r="27" spans="1:5" x14ac:dyDescent="0.25">
      <c r="A27" s="3" t="s">
        <v>29</v>
      </c>
      <c r="C27" s="1"/>
      <c r="D27" s="1"/>
    </row>
    <row r="28" spans="1:5" x14ac:dyDescent="0.25">
      <c r="A28" s="3" t="s">
        <v>30</v>
      </c>
      <c r="B28" s="1">
        <v>8000</v>
      </c>
      <c r="C28" s="1">
        <v>8000</v>
      </c>
      <c r="D28" s="1">
        <v>7000</v>
      </c>
    </row>
    <row r="29" spans="1:5" x14ac:dyDescent="0.25">
      <c r="A29" s="3" t="s">
        <v>31</v>
      </c>
      <c r="B29" s="1">
        <f>300*12</f>
        <v>3600</v>
      </c>
      <c r="C29" s="1">
        <f>300*12</f>
        <v>3600</v>
      </c>
      <c r="D29" s="1">
        <v>3600</v>
      </c>
    </row>
    <row r="30" spans="1:5" x14ac:dyDescent="0.25">
      <c r="A30" s="3" t="s">
        <v>32</v>
      </c>
      <c r="C30" s="1"/>
      <c r="D30" s="1"/>
    </row>
    <row r="31" spans="1:5" x14ac:dyDescent="0.25">
      <c r="A31" s="3" t="s">
        <v>33</v>
      </c>
      <c r="C31" s="1"/>
      <c r="D31" s="1"/>
    </row>
    <row r="32" spans="1:5" x14ac:dyDescent="0.25">
      <c r="A32" s="3" t="s">
        <v>34</v>
      </c>
      <c r="B32" s="1">
        <v>7500</v>
      </c>
      <c r="C32" s="1">
        <v>7500</v>
      </c>
      <c r="D32" s="1">
        <v>7500</v>
      </c>
    </row>
    <row r="33" spans="1:6" x14ac:dyDescent="0.25">
      <c r="A33" s="3" t="s">
        <v>35</v>
      </c>
      <c r="B33" s="1">
        <f>1374+236+415+100+900</f>
        <v>3025</v>
      </c>
      <c r="C33" s="1">
        <v>3025</v>
      </c>
      <c r="D33" s="1">
        <v>3025</v>
      </c>
    </row>
    <row r="34" spans="1:6" x14ac:dyDescent="0.25">
      <c r="A34" s="3" t="s">
        <v>36</v>
      </c>
      <c r="B34" s="1">
        <v>15000</v>
      </c>
      <c r="C34" s="1">
        <v>15000</v>
      </c>
      <c r="D34" s="1">
        <v>15000</v>
      </c>
    </row>
    <row r="35" spans="1:6" x14ac:dyDescent="0.25">
      <c r="A35" s="3" t="s">
        <v>37</v>
      </c>
      <c r="B35" s="1">
        <f>550*9*12</f>
        <v>59400</v>
      </c>
      <c r="C35" s="1">
        <v>59400</v>
      </c>
      <c r="D35" s="1">
        <v>84000</v>
      </c>
    </row>
    <row r="36" spans="1:6" x14ac:dyDescent="0.25">
      <c r="A36" s="3" t="s">
        <v>38</v>
      </c>
      <c r="B36" s="1">
        <f>B22*0.075</f>
        <v>43125</v>
      </c>
      <c r="C36" s="1">
        <v>43125</v>
      </c>
      <c r="D36" s="1">
        <v>32000</v>
      </c>
    </row>
    <row r="37" spans="1:6" x14ac:dyDescent="0.25">
      <c r="A37" s="3" t="s">
        <v>39</v>
      </c>
      <c r="C37" s="1"/>
      <c r="D37" s="1"/>
    </row>
    <row r="38" spans="1:6" x14ac:dyDescent="0.25">
      <c r="A38" s="3" t="s">
        <v>40</v>
      </c>
      <c r="B38" s="4">
        <f>SUM(B19:B36)</f>
        <v>777012.5</v>
      </c>
      <c r="C38" s="4">
        <f>SUM(C21:C36)</f>
        <v>795339.5</v>
      </c>
      <c r="D38" s="4">
        <f>SUM(D21:D36)</f>
        <v>857281</v>
      </c>
    </row>
    <row r="39" spans="1:6" x14ac:dyDescent="0.25">
      <c r="A39" s="3" t="s">
        <v>41</v>
      </c>
      <c r="C39" s="1"/>
      <c r="D39" s="1"/>
    </row>
    <row r="40" spans="1:6" x14ac:dyDescent="0.25">
      <c r="A40" s="3" t="s">
        <v>42</v>
      </c>
      <c r="B40" s="1">
        <f>B50*0.16</f>
        <v>25884</v>
      </c>
      <c r="C40" s="1">
        <v>25884</v>
      </c>
      <c r="D40" s="1">
        <f>D50*0.16</f>
        <v>34546.400000000001</v>
      </c>
      <c r="E40">
        <v>16</v>
      </c>
    </row>
    <row r="41" spans="1:6" x14ac:dyDescent="0.25">
      <c r="A41" s="3" t="s">
        <v>43</v>
      </c>
      <c r="B41" s="1">
        <f>B50*0.14</f>
        <v>22648.500000000004</v>
      </c>
      <c r="C41" s="1">
        <v>22648.5</v>
      </c>
      <c r="D41" s="1">
        <f>D50*0.13</f>
        <v>28068.95</v>
      </c>
      <c r="E41">
        <v>13</v>
      </c>
    </row>
    <row r="42" spans="1:6" x14ac:dyDescent="0.25">
      <c r="A42" s="3" t="s">
        <v>44</v>
      </c>
      <c r="B42" s="1">
        <f>B50*0.05</f>
        <v>8088.75</v>
      </c>
      <c r="C42" s="1">
        <v>8088.75</v>
      </c>
      <c r="D42" s="1">
        <f>D50*0.05</f>
        <v>10795.75</v>
      </c>
      <c r="E42">
        <v>5</v>
      </c>
    </row>
    <row r="43" spans="1:6" x14ac:dyDescent="0.25">
      <c r="A43" s="3" t="s">
        <v>45</v>
      </c>
      <c r="B43" s="1">
        <f>B50*0.05</f>
        <v>8088.75</v>
      </c>
      <c r="C43" s="1">
        <v>8088.75</v>
      </c>
      <c r="D43" s="1">
        <f>D50*0.05</f>
        <v>10795.75</v>
      </c>
      <c r="E43">
        <v>5</v>
      </c>
    </row>
    <row r="44" spans="1:6" x14ac:dyDescent="0.25">
      <c r="A44" s="3" t="s">
        <v>46</v>
      </c>
      <c r="B44" s="1">
        <f>B50*0.04</f>
        <v>6471</v>
      </c>
      <c r="C44" s="1">
        <v>4971</v>
      </c>
      <c r="D44" s="1">
        <f>D50*0.03</f>
        <v>6477.45</v>
      </c>
      <c r="E44">
        <v>3</v>
      </c>
    </row>
    <row r="45" spans="1:6" x14ac:dyDescent="0.25">
      <c r="A45" s="3" t="s">
        <v>47</v>
      </c>
      <c r="B45" s="1">
        <f>B50*0.04</f>
        <v>6471</v>
      </c>
      <c r="C45" s="1">
        <v>6471</v>
      </c>
      <c r="D45" s="1">
        <f>D50*0.03</f>
        <v>6477.45</v>
      </c>
      <c r="E45">
        <v>3</v>
      </c>
    </row>
    <row r="46" spans="1:6" x14ac:dyDescent="0.25">
      <c r="A46" s="3" t="s">
        <v>48</v>
      </c>
      <c r="B46" s="1">
        <f>B50*0.03</f>
        <v>4853.25</v>
      </c>
      <c r="C46" s="1">
        <v>6353</v>
      </c>
      <c r="D46" s="1">
        <f>D50*0.05</f>
        <v>10795.75</v>
      </c>
      <c r="E46">
        <v>5</v>
      </c>
      <c r="F46" t="s">
        <v>49</v>
      </c>
    </row>
    <row r="47" spans="1:6" x14ac:dyDescent="0.25">
      <c r="A47" s="3" t="s">
        <v>50</v>
      </c>
      <c r="B47" s="1">
        <f>B50*0.04</f>
        <v>6471</v>
      </c>
      <c r="C47" s="1">
        <v>72800</v>
      </c>
      <c r="D47" s="1">
        <f>D50*0.47</f>
        <v>101480.04999999999</v>
      </c>
      <c r="E47">
        <v>47</v>
      </c>
    </row>
    <row r="48" spans="1:6" x14ac:dyDescent="0.25">
      <c r="A48" s="3" t="s">
        <v>51</v>
      </c>
      <c r="B48" s="1">
        <f>B50*0.04</f>
        <v>6471</v>
      </c>
      <c r="C48" s="1">
        <v>6471</v>
      </c>
      <c r="D48" s="1">
        <f>D50*0.03</f>
        <v>6477.45</v>
      </c>
      <c r="E48">
        <v>3</v>
      </c>
    </row>
    <row r="49" spans="1:5" x14ac:dyDescent="0.25">
      <c r="A49" s="3" t="s">
        <v>52</v>
      </c>
      <c r="C49" s="1"/>
      <c r="D49" s="1"/>
      <c r="E49">
        <f>SUM(E40:E48)</f>
        <v>100</v>
      </c>
    </row>
    <row r="50" spans="1:5" x14ac:dyDescent="0.25">
      <c r="A50" s="3" t="s">
        <v>53</v>
      </c>
      <c r="B50" s="4">
        <f>B15/10</f>
        <v>161775</v>
      </c>
      <c r="C50" s="4">
        <f>SUM(C40:C48)</f>
        <v>161776</v>
      </c>
      <c r="D50" s="4">
        <f>D15*0.1</f>
        <v>215915</v>
      </c>
    </row>
    <row r="51" spans="1:5" x14ac:dyDescent="0.25">
      <c r="A51" s="3" t="s">
        <v>54</v>
      </c>
      <c r="C51" s="1"/>
      <c r="D51" s="1"/>
    </row>
    <row r="52" spans="1:5" x14ac:dyDescent="0.25">
      <c r="A52" s="3" t="s">
        <v>55</v>
      </c>
      <c r="B52" s="6">
        <v>10000</v>
      </c>
      <c r="C52" s="1">
        <v>10000</v>
      </c>
      <c r="D52" s="1">
        <v>12000</v>
      </c>
    </row>
    <row r="53" spans="1:5" x14ac:dyDescent="0.25">
      <c r="A53" s="3" t="s">
        <v>56</v>
      </c>
      <c r="B53" s="6">
        <v>3000</v>
      </c>
      <c r="C53" s="1">
        <v>3000</v>
      </c>
      <c r="D53" s="1">
        <v>3000</v>
      </c>
    </row>
    <row r="54" spans="1:5" x14ac:dyDescent="0.25">
      <c r="A54" s="3" t="s">
        <v>57</v>
      </c>
      <c r="B54" s="6"/>
      <c r="C54" s="1"/>
      <c r="D54" s="1"/>
    </row>
    <row r="55" spans="1:5" x14ac:dyDescent="0.25">
      <c r="A55" s="3" t="s">
        <v>58</v>
      </c>
      <c r="B55" s="6">
        <v>8500</v>
      </c>
      <c r="C55" s="1">
        <v>9500</v>
      </c>
      <c r="D55" s="1">
        <v>10000</v>
      </c>
    </row>
    <row r="56" spans="1:5" x14ac:dyDescent="0.25">
      <c r="A56" s="3" t="s">
        <v>59</v>
      </c>
      <c r="B56" s="6">
        <v>8500</v>
      </c>
      <c r="C56" s="1">
        <v>8500</v>
      </c>
      <c r="D56" s="1">
        <v>8500</v>
      </c>
    </row>
    <row r="57" spans="1:5" x14ac:dyDescent="0.25">
      <c r="A57" s="3" t="s">
        <v>60</v>
      </c>
      <c r="B57" s="6">
        <v>3500</v>
      </c>
      <c r="C57" s="1">
        <v>3500</v>
      </c>
      <c r="D57" s="1">
        <v>3500</v>
      </c>
    </row>
    <row r="58" spans="1:5" x14ac:dyDescent="0.25">
      <c r="A58" s="3" t="s">
        <v>61</v>
      </c>
      <c r="B58" s="6">
        <v>4000</v>
      </c>
      <c r="C58" s="1">
        <v>4000</v>
      </c>
      <c r="D58" s="1">
        <v>4000</v>
      </c>
    </row>
    <row r="59" spans="1:5" x14ac:dyDescent="0.25">
      <c r="A59" s="3" t="s">
        <v>62</v>
      </c>
      <c r="B59" s="7">
        <f>SUM(B52:B58)</f>
        <v>37500</v>
      </c>
      <c r="C59" s="4">
        <f>SUM(C52:C58)</f>
        <v>38500</v>
      </c>
      <c r="D59" s="4">
        <f>SUM(D52:D58)</f>
        <v>41000</v>
      </c>
    </row>
    <row r="60" spans="1:5" x14ac:dyDescent="0.25">
      <c r="A60" s="3" t="s">
        <v>63</v>
      </c>
      <c r="C60" s="1"/>
      <c r="D60" s="1"/>
    </row>
    <row r="61" spans="1:5" x14ac:dyDescent="0.25">
      <c r="A61" s="3" t="s">
        <v>64</v>
      </c>
      <c r="B61" s="1">
        <v>3000</v>
      </c>
      <c r="C61" s="1">
        <v>3000</v>
      </c>
      <c r="D61" s="1">
        <v>3000</v>
      </c>
    </row>
    <row r="62" spans="1:5" x14ac:dyDescent="0.25">
      <c r="A62" s="3" t="s">
        <v>65</v>
      </c>
      <c r="B62" s="1">
        <v>3000</v>
      </c>
      <c r="C62" s="1">
        <v>4000</v>
      </c>
      <c r="D62" s="1">
        <v>4500</v>
      </c>
    </row>
    <row r="63" spans="1:5" x14ac:dyDescent="0.25">
      <c r="A63" s="3" t="s">
        <v>66</v>
      </c>
      <c r="C63" s="1"/>
      <c r="D63" s="1"/>
    </row>
    <row r="64" spans="1:5" x14ac:dyDescent="0.25">
      <c r="A64" s="3" t="s">
        <v>67</v>
      </c>
      <c r="B64" s="1">
        <v>1500</v>
      </c>
      <c r="C64" s="1">
        <v>1500</v>
      </c>
      <c r="D64" s="1">
        <v>2000</v>
      </c>
    </row>
    <row r="65" spans="1:5" x14ac:dyDescent="0.25">
      <c r="A65" s="3" t="s">
        <v>68</v>
      </c>
      <c r="B65" s="1">
        <v>1000</v>
      </c>
      <c r="C65" s="1">
        <v>1000</v>
      </c>
      <c r="D65" s="1">
        <v>1200</v>
      </c>
    </row>
    <row r="66" spans="1:5" x14ac:dyDescent="0.25">
      <c r="A66" s="3" t="s">
        <v>69</v>
      </c>
      <c r="B66" s="4">
        <f>SUM(B61:B65)</f>
        <v>8500</v>
      </c>
      <c r="C66" s="4">
        <f>SUM(C61:C65)</f>
        <v>9500</v>
      </c>
      <c r="D66" s="4">
        <f>SUM(D61:D65)</f>
        <v>10700</v>
      </c>
    </row>
    <row r="67" spans="1:5" x14ac:dyDescent="0.25">
      <c r="A67" s="3" t="s">
        <v>70</v>
      </c>
      <c r="C67" s="1"/>
      <c r="D67" s="1"/>
    </row>
    <row r="68" spans="1:5" x14ac:dyDescent="0.25">
      <c r="A68" s="3" t="s">
        <v>71</v>
      </c>
      <c r="B68" s="1">
        <v>3500</v>
      </c>
      <c r="C68" s="1">
        <v>3500</v>
      </c>
      <c r="D68" s="1">
        <v>3500</v>
      </c>
    </row>
    <row r="69" spans="1:5" x14ac:dyDescent="0.25">
      <c r="A69" s="3" t="s">
        <v>72</v>
      </c>
      <c r="B69" s="6">
        <v>8000</v>
      </c>
      <c r="C69" s="1">
        <v>9000</v>
      </c>
      <c r="D69" s="1">
        <v>10000</v>
      </c>
      <c r="E69" t="s">
        <v>73</v>
      </c>
    </row>
    <row r="70" spans="1:5" x14ac:dyDescent="0.25">
      <c r="A70" s="3" t="s">
        <v>74</v>
      </c>
      <c r="B70" s="1">
        <v>30000</v>
      </c>
      <c r="C70" s="1">
        <v>29000</v>
      </c>
      <c r="D70" s="1">
        <v>15000</v>
      </c>
    </row>
    <row r="71" spans="1:5" x14ac:dyDescent="0.25">
      <c r="A71" s="3" t="s">
        <v>75</v>
      </c>
      <c r="B71" s="6">
        <v>10000</v>
      </c>
      <c r="C71" s="6">
        <v>10000</v>
      </c>
      <c r="D71" s="8">
        <v>10000</v>
      </c>
      <c r="E71" t="s">
        <v>76</v>
      </c>
    </row>
    <row r="72" spans="1:5" x14ac:dyDescent="0.25">
      <c r="A72" s="3" t="s">
        <v>77</v>
      </c>
      <c r="B72" s="6">
        <v>10000</v>
      </c>
      <c r="C72" s="6">
        <v>10000</v>
      </c>
      <c r="D72" s="8">
        <v>10000</v>
      </c>
      <c r="E72" t="s">
        <v>78</v>
      </c>
    </row>
    <row r="73" spans="1:5" x14ac:dyDescent="0.25">
      <c r="A73" s="3" t="s">
        <v>79</v>
      </c>
      <c r="C73" s="1"/>
      <c r="D73" s="1"/>
    </row>
    <row r="74" spans="1:5" x14ac:dyDescent="0.25">
      <c r="A74" s="3" t="s">
        <v>80</v>
      </c>
      <c r="B74" s="4">
        <f>SUM(B68:B73)</f>
        <v>61500</v>
      </c>
      <c r="C74" s="4">
        <f t="shared" ref="C74:D74" si="0">SUM(C68:C73)</f>
        <v>61500</v>
      </c>
      <c r="D74" s="4">
        <f t="shared" si="0"/>
        <v>48500</v>
      </c>
    </row>
    <row r="75" spans="1:5" x14ac:dyDescent="0.25">
      <c r="A75" s="3" t="s">
        <v>81</v>
      </c>
      <c r="C75" s="1"/>
      <c r="D75" s="1"/>
    </row>
    <row r="76" spans="1:5" x14ac:dyDescent="0.25">
      <c r="A76" s="3" t="s">
        <v>82</v>
      </c>
      <c r="B76" s="1">
        <v>500</v>
      </c>
      <c r="C76" s="1">
        <v>500</v>
      </c>
      <c r="D76" s="1">
        <v>500</v>
      </c>
    </row>
    <row r="77" spans="1:5" x14ac:dyDescent="0.25">
      <c r="A77" s="3" t="s">
        <v>83</v>
      </c>
      <c r="B77" s="1">
        <f>67+8827+585</f>
        <v>9479</v>
      </c>
      <c r="C77" s="1">
        <v>9479</v>
      </c>
      <c r="D77" s="1">
        <v>11000</v>
      </c>
    </row>
    <row r="78" spans="1:5" x14ac:dyDescent="0.25">
      <c r="A78" s="3" t="s">
        <v>84</v>
      </c>
      <c r="B78" s="1">
        <v>4800</v>
      </c>
      <c r="C78" s="1">
        <v>5800</v>
      </c>
      <c r="D78" s="1">
        <v>6500</v>
      </c>
    </row>
    <row r="79" spans="1:5" x14ac:dyDescent="0.25">
      <c r="A79" s="3" t="s">
        <v>85</v>
      </c>
      <c r="B79" s="1">
        <v>12000</v>
      </c>
      <c r="C79" s="1">
        <v>17000</v>
      </c>
      <c r="D79" s="1">
        <v>18000</v>
      </c>
    </row>
    <row r="80" spans="1:5" x14ac:dyDescent="0.25">
      <c r="A80" s="3" t="s">
        <v>86</v>
      </c>
      <c r="B80" s="1">
        <v>4000</v>
      </c>
      <c r="C80" s="1">
        <v>3800</v>
      </c>
      <c r="D80" s="1">
        <v>3000</v>
      </c>
    </row>
    <row r="81" spans="1:5" x14ac:dyDescent="0.25">
      <c r="A81" s="3" t="s">
        <v>87</v>
      </c>
      <c r="B81" s="1">
        <v>3500</v>
      </c>
      <c r="C81" s="1">
        <v>3500</v>
      </c>
      <c r="D81" s="1">
        <v>3500</v>
      </c>
    </row>
    <row r="82" spans="1:5" x14ac:dyDescent="0.25">
      <c r="A82" s="3" t="s">
        <v>88</v>
      </c>
      <c r="B82" s="1">
        <v>50000</v>
      </c>
      <c r="C82" s="1">
        <v>55000</v>
      </c>
      <c r="D82" s="8">
        <v>10000</v>
      </c>
      <c r="E82" t="s">
        <v>89</v>
      </c>
    </row>
    <row r="83" spans="1:5" x14ac:dyDescent="0.25">
      <c r="A83" s="3" t="s">
        <v>90</v>
      </c>
      <c r="C83" s="1"/>
      <c r="D83" s="1"/>
    </row>
    <row r="84" spans="1:5" x14ac:dyDescent="0.25">
      <c r="A84" s="3" t="s">
        <v>91</v>
      </c>
      <c r="C84" s="1"/>
      <c r="D84" s="1"/>
    </row>
    <row r="85" spans="1:5" x14ac:dyDescent="0.25">
      <c r="A85" s="3" t="s">
        <v>92</v>
      </c>
      <c r="B85" s="1">
        <v>4000</v>
      </c>
      <c r="C85" s="1">
        <v>4000</v>
      </c>
      <c r="D85" s="1">
        <v>4000</v>
      </c>
    </row>
    <row r="86" spans="1:5" x14ac:dyDescent="0.25">
      <c r="A86" s="3" t="s">
        <v>93</v>
      </c>
      <c r="B86" s="1">
        <v>16000</v>
      </c>
      <c r="C86" s="1">
        <v>16000</v>
      </c>
      <c r="D86" s="6">
        <v>18500</v>
      </c>
    </row>
    <row r="87" spans="1:5" x14ac:dyDescent="0.25">
      <c r="A87" s="3" t="s">
        <v>94</v>
      </c>
      <c r="B87" s="1">
        <v>50000</v>
      </c>
      <c r="C87" s="1">
        <v>50000</v>
      </c>
      <c r="D87" s="1">
        <v>40000</v>
      </c>
    </row>
    <row r="88" spans="1:5" x14ac:dyDescent="0.25">
      <c r="A88" s="3" t="s">
        <v>95</v>
      </c>
      <c r="B88" s="1">
        <v>20000</v>
      </c>
      <c r="C88" s="1">
        <v>20000</v>
      </c>
      <c r="D88" s="1">
        <v>22500</v>
      </c>
    </row>
    <row r="89" spans="1:5" x14ac:dyDescent="0.25">
      <c r="A89" s="3" t="s">
        <v>96</v>
      </c>
      <c r="B89" s="1">
        <v>3000</v>
      </c>
      <c r="C89" s="1">
        <v>3000</v>
      </c>
      <c r="D89" s="1">
        <v>2500</v>
      </c>
    </row>
    <row r="90" spans="1:5" x14ac:dyDescent="0.25">
      <c r="A90" s="3" t="s">
        <v>97</v>
      </c>
      <c r="B90" s="4">
        <f>SUM(B76:B89)</f>
        <v>177279</v>
      </c>
      <c r="C90" s="4">
        <f>SUM(C76:C89)</f>
        <v>188079</v>
      </c>
      <c r="D90" s="4">
        <f>SUM(D76:D89)</f>
        <v>140000</v>
      </c>
    </row>
    <row r="91" spans="1:5" x14ac:dyDescent="0.25">
      <c r="A91" s="3" t="s">
        <v>98</v>
      </c>
      <c r="C91" s="1"/>
      <c r="D91" s="1"/>
    </row>
    <row r="92" spans="1:5" x14ac:dyDescent="0.25">
      <c r="A92" s="3" t="s">
        <v>99</v>
      </c>
      <c r="B92" s="1">
        <v>4000</v>
      </c>
      <c r="C92" s="1">
        <v>4000</v>
      </c>
      <c r="D92" s="1">
        <v>4000</v>
      </c>
    </row>
    <row r="93" spans="1:5" x14ac:dyDescent="0.25">
      <c r="A93" s="3" t="s">
        <v>100</v>
      </c>
      <c r="B93" s="1">
        <v>6000</v>
      </c>
      <c r="C93" s="1">
        <v>6000</v>
      </c>
      <c r="D93" s="1">
        <v>6500</v>
      </c>
    </row>
    <row r="94" spans="1:5" x14ac:dyDescent="0.25">
      <c r="A94" s="3" t="s">
        <v>101</v>
      </c>
      <c r="B94" s="1">
        <v>2500</v>
      </c>
      <c r="C94" s="1">
        <v>2500</v>
      </c>
      <c r="D94" s="1">
        <v>2500</v>
      </c>
    </row>
    <row r="95" spans="1:5" x14ac:dyDescent="0.25">
      <c r="A95" s="3" t="s">
        <v>102</v>
      </c>
      <c r="B95" s="1">
        <v>1117</v>
      </c>
      <c r="C95" s="1">
        <v>1117</v>
      </c>
      <c r="D95" s="1">
        <v>1712</v>
      </c>
    </row>
    <row r="96" spans="1:5" x14ac:dyDescent="0.25">
      <c r="A96" s="3" t="s">
        <v>103</v>
      </c>
      <c r="B96" s="1">
        <v>500</v>
      </c>
      <c r="C96" s="1">
        <v>500</v>
      </c>
      <c r="D96" s="1">
        <v>500</v>
      </c>
    </row>
    <row r="97" spans="1:5" x14ac:dyDescent="0.25">
      <c r="A97" s="3" t="s">
        <v>104</v>
      </c>
      <c r="B97" s="4">
        <f>SUM(B92:B96)</f>
        <v>14117</v>
      </c>
      <c r="C97" s="4">
        <f>SUM(C92:C96)</f>
        <v>14117</v>
      </c>
      <c r="D97" s="4">
        <f>SUM(D92:D96)</f>
        <v>15212</v>
      </c>
    </row>
    <row r="98" spans="1:5" x14ac:dyDescent="0.25">
      <c r="A98" s="3" t="s">
        <v>105</v>
      </c>
      <c r="C98" s="1"/>
      <c r="D98" s="1"/>
    </row>
    <row r="99" spans="1:5" x14ac:dyDescent="0.25">
      <c r="A99" s="3" t="s">
        <v>106</v>
      </c>
      <c r="B99" s="1">
        <v>1000</v>
      </c>
      <c r="C99" s="1">
        <v>1000</v>
      </c>
      <c r="D99" s="1">
        <v>1000</v>
      </c>
    </row>
    <row r="100" spans="1:5" x14ac:dyDescent="0.25">
      <c r="A100" s="3" t="s">
        <v>107</v>
      </c>
      <c r="B100" s="1">
        <v>10000</v>
      </c>
      <c r="C100" s="1">
        <v>10000</v>
      </c>
      <c r="D100" s="1">
        <v>12750</v>
      </c>
    </row>
    <row r="101" spans="1:5" x14ac:dyDescent="0.25">
      <c r="A101" s="3" t="s">
        <v>108</v>
      </c>
      <c r="B101" s="1">
        <v>800</v>
      </c>
      <c r="C101" s="1">
        <v>800</v>
      </c>
      <c r="D101" s="1">
        <v>995</v>
      </c>
    </row>
    <row r="102" spans="1:5" x14ac:dyDescent="0.25">
      <c r="A102" s="3" t="s">
        <v>109</v>
      </c>
      <c r="B102" s="1">
        <v>4000</v>
      </c>
      <c r="C102" s="1">
        <v>4000</v>
      </c>
      <c r="D102" s="1">
        <v>1500</v>
      </c>
      <c r="E102" t="s">
        <v>110</v>
      </c>
    </row>
    <row r="103" spans="1:5" x14ac:dyDescent="0.25">
      <c r="A103" s="3" t="s">
        <v>111</v>
      </c>
      <c r="B103" s="4">
        <f>SUM(B99:B102)</f>
        <v>15800</v>
      </c>
      <c r="C103" s="4">
        <f t="shared" ref="C103:D103" si="1">SUM(C99:C102)</f>
        <v>15800</v>
      </c>
      <c r="D103" s="4">
        <f t="shared" si="1"/>
        <v>16245</v>
      </c>
    </row>
    <row r="104" spans="1:5" x14ac:dyDescent="0.25">
      <c r="A104" s="3" t="s">
        <v>112</v>
      </c>
      <c r="C104" s="1"/>
      <c r="D104" s="1"/>
    </row>
    <row r="105" spans="1:5" x14ac:dyDescent="0.25">
      <c r="A105" s="3" t="s">
        <v>113</v>
      </c>
      <c r="B105" s="1">
        <v>1200</v>
      </c>
      <c r="C105" s="1">
        <v>1200</v>
      </c>
      <c r="D105" s="1">
        <v>1500</v>
      </c>
      <c r="E105" t="s">
        <v>114</v>
      </c>
    </row>
    <row r="106" spans="1:5" x14ac:dyDescent="0.25">
      <c r="A106" s="3" t="s">
        <v>115</v>
      </c>
      <c r="B106" s="1">
        <v>6000</v>
      </c>
      <c r="C106" s="1">
        <v>6000</v>
      </c>
      <c r="D106" s="1">
        <v>6000</v>
      </c>
    </row>
    <row r="107" spans="1:5" x14ac:dyDescent="0.25">
      <c r="A107" s="3" t="s">
        <v>116</v>
      </c>
      <c r="B107" s="4">
        <f>SUM(B105:B106)</f>
        <v>7200</v>
      </c>
      <c r="C107" s="4">
        <v>7200</v>
      </c>
      <c r="D107" s="4">
        <v>7200</v>
      </c>
    </row>
    <row r="108" spans="1:5" x14ac:dyDescent="0.25">
      <c r="A108" s="3" t="s">
        <v>117</v>
      </c>
      <c r="C108" s="1"/>
      <c r="D108" s="1"/>
    </row>
    <row r="109" spans="1:5" x14ac:dyDescent="0.25">
      <c r="A109" s="3" t="s">
        <v>118</v>
      </c>
      <c r="B109" s="4">
        <f>SUM(B107, B103, B97, B90, B74, B66, B59, B50, B38)</f>
        <v>1260683.5</v>
      </c>
      <c r="C109" s="4">
        <f t="shared" ref="C109:D109" si="2">SUM(C107, C103, C97, C90, C74, C66, C59, C50, C38)</f>
        <v>1291811.5</v>
      </c>
      <c r="D109" s="4">
        <f t="shared" si="2"/>
        <v>1352053</v>
      </c>
    </row>
    <row r="110" spans="1:5" x14ac:dyDescent="0.25">
      <c r="A110" s="3" t="s">
        <v>119</v>
      </c>
      <c r="B110" s="4">
        <f>B15-B109</f>
        <v>357066.5</v>
      </c>
      <c r="C110" s="4">
        <f t="shared" ref="C110:D110" si="3">C15-C109</f>
        <v>325938.5</v>
      </c>
      <c r="D110" s="4">
        <f t="shared" si="3"/>
        <v>807097</v>
      </c>
    </row>
    <row r="112" spans="1:5" x14ac:dyDescent="0.25">
      <c r="A11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Donita Ward</dc:creator>
  <cp:lastModifiedBy>Donita Ward</cp:lastModifiedBy>
  <dcterms:created xsi:type="dcterms:W3CDTF">2023-10-11T21:15:58Z</dcterms:created>
  <dcterms:modified xsi:type="dcterms:W3CDTF">2023-10-11T21:19:04Z</dcterms:modified>
</cp:coreProperties>
</file>